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xr:revisionPtr revIDLastSave="0" documentId="8_{85130B68-432F-4ED8-9F9B-14C5B9162D35}" xr6:coauthVersionLast="47" xr6:coauthVersionMax="47" xr10:uidLastSave="{00000000-0000-0000-0000-000000000000}"/>
  <bookViews>
    <workbookView xWindow="4180" yWindow="4180" windowWidth="19500" windowHeight="15240" xr2:uid="{05116B76-84E6-487E-B2FA-97BF05856A4E}"/>
  </bookViews>
  <sheets>
    <sheet name="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F26" i="1" s="1"/>
  <c r="G26" i="1" s="1"/>
  <c r="F25" i="1"/>
  <c r="G25" i="1" s="1"/>
  <c r="C25" i="1"/>
  <c r="C24" i="1"/>
  <c r="F24" i="1" s="1"/>
  <c r="G24" i="1" s="1"/>
  <c r="C23" i="1"/>
  <c r="F23" i="1" s="1"/>
  <c r="G23" i="1" s="1"/>
  <c r="C22" i="1"/>
  <c r="F22" i="1" s="1"/>
  <c r="G22" i="1" s="1"/>
  <c r="C21" i="1"/>
  <c r="F21" i="1" s="1"/>
  <c r="G21" i="1" s="1"/>
  <c r="F20" i="1"/>
  <c r="G20" i="1" s="1"/>
  <c r="C20" i="1"/>
  <c r="C19" i="1"/>
  <c r="F19" i="1" s="1"/>
  <c r="G19" i="1" s="1"/>
  <c r="C18" i="1"/>
  <c r="F18" i="1" s="1"/>
  <c r="G18" i="1" s="1"/>
  <c r="F17" i="1"/>
  <c r="G17" i="1" s="1"/>
  <c r="C17" i="1"/>
  <c r="F16" i="1"/>
  <c r="G16" i="1" s="1"/>
  <c r="C16" i="1"/>
  <c r="C15" i="1"/>
  <c r="F15" i="1" s="1"/>
  <c r="G15" i="1" s="1"/>
  <c r="C14" i="1"/>
  <c r="F14" i="1" s="1"/>
  <c r="G14" i="1" s="1"/>
  <c r="M13" i="1"/>
  <c r="G13" i="1"/>
  <c r="F13" i="1"/>
  <c r="C13" i="1"/>
  <c r="C12" i="1"/>
  <c r="F12" i="1" s="1"/>
  <c r="G12" i="1" s="1"/>
  <c r="C11" i="1"/>
  <c r="F11" i="1" s="1"/>
  <c r="G11" i="1" s="1"/>
  <c r="C10" i="1"/>
  <c r="F10" i="1" s="1"/>
  <c r="G10" i="1" s="1"/>
  <c r="F9" i="1"/>
  <c r="G9" i="1" s="1"/>
  <c r="C9" i="1"/>
  <c r="C8" i="1"/>
  <c r="F8" i="1" s="1"/>
  <c r="G8" i="1" s="1"/>
  <c r="C7" i="1"/>
  <c r="F7" i="1" s="1"/>
  <c r="G7" i="1" s="1"/>
  <c r="C6" i="1"/>
  <c r="F6" i="1" s="1"/>
  <c r="G6" i="1" s="1"/>
  <c r="C5" i="1"/>
  <c r="F5" i="1" s="1"/>
  <c r="G5" i="1" s="1"/>
  <c r="F4" i="1"/>
  <c r="G4" i="1" s="1"/>
  <c r="C4" i="1"/>
  <c r="C3" i="1"/>
  <c r="F3" i="1" s="1"/>
  <c r="G3" i="1" s="1"/>
  <c r="M10" i="1" l="1"/>
  <c r="M11" i="1"/>
  <c r="M17" i="1"/>
  <c r="M12" i="1"/>
  <c r="M19" i="1"/>
  <c r="I3" i="1"/>
  <c r="M3" i="1"/>
  <c r="M20" i="1"/>
  <c r="M4" i="1"/>
  <c r="M21" i="1"/>
  <c r="M22" i="1"/>
  <c r="M14" i="1"/>
  <c r="M7" i="1"/>
  <c r="M25" i="1"/>
  <c r="M18" i="1"/>
  <c r="M5" i="1"/>
  <c r="M6" i="1"/>
  <c r="M23" i="1"/>
  <c r="M15" i="1"/>
  <c r="M24" i="1"/>
  <c r="M8" i="1"/>
  <c r="M16" i="1"/>
  <c r="M9" i="1"/>
  <c r="M26" i="1"/>
  <c r="J3" i="1" l="1"/>
  <c r="L3" i="1"/>
  <c r="N3" i="1" s="1"/>
  <c r="I4" i="1"/>
  <c r="L4" i="1" l="1"/>
  <c r="N4" i="1" s="1"/>
  <c r="J4" i="1"/>
  <c r="I5" i="1"/>
  <c r="L5" i="1" l="1"/>
  <c r="N5" i="1" s="1"/>
  <c r="J5" i="1"/>
  <c r="I6" i="1"/>
  <c r="J6" i="1" l="1"/>
  <c r="L6" i="1"/>
  <c r="N6" i="1" s="1"/>
  <c r="I7" i="1"/>
  <c r="J7" i="1" l="1"/>
  <c r="L7" i="1"/>
  <c r="N7" i="1" s="1"/>
  <c r="I8" i="1"/>
  <c r="K6" i="1"/>
  <c r="L8" i="1" l="1"/>
  <c r="N8" i="1" s="1"/>
  <c r="J8" i="1"/>
  <c r="I9" i="1"/>
  <c r="J9" i="1" l="1"/>
  <c r="L9" i="1"/>
  <c r="N9" i="1" s="1"/>
  <c r="I10" i="1"/>
  <c r="J10" i="1" l="1"/>
  <c r="K10" i="1" s="1"/>
  <c r="L10" i="1"/>
  <c r="N10" i="1" s="1"/>
  <c r="I11" i="1"/>
  <c r="L11" i="1" l="1"/>
  <c r="N11" i="1" s="1"/>
  <c r="J11" i="1"/>
  <c r="I12" i="1"/>
  <c r="L12" i="1" l="1"/>
  <c r="N12" i="1" s="1"/>
  <c r="J12" i="1"/>
  <c r="I13" i="1"/>
  <c r="J13" i="1" l="1"/>
  <c r="L13" i="1"/>
  <c r="N13" i="1" s="1"/>
  <c r="I14" i="1"/>
  <c r="L14" i="1" l="1"/>
  <c r="N14" i="1" s="1"/>
  <c r="J14" i="1"/>
  <c r="K14" i="1" s="1"/>
  <c r="I15" i="1"/>
  <c r="L15" i="1" l="1"/>
  <c r="N15" i="1" s="1"/>
  <c r="J15" i="1"/>
  <c r="I16" i="1"/>
  <c r="J16" i="1" l="1"/>
  <c r="L16" i="1"/>
  <c r="N16" i="1" s="1"/>
  <c r="I17" i="1"/>
  <c r="L17" i="1" l="1"/>
  <c r="N17" i="1" s="1"/>
  <c r="J17" i="1"/>
  <c r="I18" i="1"/>
  <c r="L18" i="1" l="1"/>
  <c r="N18" i="1" s="1"/>
  <c r="J18" i="1"/>
  <c r="K18" i="1" s="1"/>
  <c r="I19" i="1"/>
  <c r="L19" i="1" l="1"/>
  <c r="N19" i="1" s="1"/>
  <c r="J19" i="1"/>
  <c r="I20" i="1"/>
  <c r="L20" i="1" l="1"/>
  <c r="N20" i="1" s="1"/>
  <c r="J20" i="1"/>
  <c r="I21" i="1"/>
  <c r="L21" i="1" l="1"/>
  <c r="N21" i="1" s="1"/>
  <c r="J21" i="1"/>
  <c r="I22" i="1"/>
  <c r="L22" i="1" l="1"/>
  <c r="N22" i="1" s="1"/>
  <c r="J22" i="1"/>
  <c r="K22" i="1" s="1"/>
  <c r="I23" i="1"/>
  <c r="L23" i="1" l="1"/>
  <c r="N23" i="1" s="1"/>
  <c r="J23" i="1"/>
  <c r="I24" i="1"/>
  <c r="L24" i="1" l="1"/>
  <c r="N24" i="1" s="1"/>
  <c r="J24" i="1"/>
  <c r="I25" i="1"/>
  <c r="J25" i="1" l="1"/>
  <c r="L25" i="1"/>
  <c r="N25" i="1" s="1"/>
  <c r="I26" i="1"/>
  <c r="J26" i="1" l="1"/>
  <c r="K26" i="1" s="1"/>
  <c r="L26" i="1"/>
  <c r="N26" i="1" s="1"/>
</calcChain>
</file>

<file path=xl/sharedStrings.xml><?xml version="1.0" encoding="utf-8"?>
<sst xmlns="http://schemas.openxmlformats.org/spreadsheetml/2006/main" count="21" uniqueCount="21">
  <si>
    <t>SETT</t>
  </si>
  <si>
    <t>Interest Rate</t>
  </si>
  <si>
    <t>Assume we are at Mar 21</t>
  </si>
  <si>
    <t>Time</t>
  </si>
  <si>
    <t>EUR Futures Prices</t>
  </si>
  <si>
    <t>Annual Forward Rate</t>
  </si>
  <si>
    <t>Annual Forward Rate (C)</t>
  </si>
  <si>
    <t>Quarterly Forward Rate (D)</t>
  </si>
  <si>
    <t>Notional Principle (F)</t>
  </si>
  <si>
    <t>Forward Discount Factor (G)</t>
  </si>
  <si>
    <t>PV of Notional Principle (H)</t>
  </si>
  <si>
    <t>Period (A)</t>
  </si>
  <si>
    <t>Days in Period(B)</t>
  </si>
  <si>
    <t>PV of Notional Principle-Fixed Payment (sum of qtrs)   (I)</t>
  </si>
  <si>
    <t>Discount Factor - Floating Rate Payments (K)</t>
  </si>
  <si>
    <t>Actual Floating Rate Payment  (D*100 million) (L)</t>
  </si>
  <si>
    <t>PV of Floating Rate Payment (M)</t>
  </si>
  <si>
    <t>PV Sum      (N)</t>
  </si>
  <si>
    <t>Implied Swap Fixed Rate   (O) = (N/I)(%)</t>
  </si>
  <si>
    <t>US Treasury Yield (%)  (P)</t>
  </si>
  <si>
    <t xml:space="preserve">Swap Spread over Treasuries (%)  (Q)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</si>
</sst>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%"/>
    <numFmt numFmtId="165" formatCode="0.000%"/>
    <numFmt numFmtId="166" formatCode="_(* #,##0_);_(* \(#,##0\);_(* &quot;-&quot;??_);_(@_)"/>
    <numFmt numFmtId="167" formatCode="0.0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16" fontId="2" fillId="0" borderId="0" xfId="0" applyNumberFormat="1" applyFont="1" applyAlignment="1">
      <alignment vertical="center"/>
    </xf>
    <xf numFmtId="165" fontId="0" fillId="0" borderId="0" xfId="2" applyNumberFormat="1" applyFont="1"/>
    <xf numFmtId="164" fontId="0" fillId="0" borderId="0" xfId="2" applyNumberFormat="1" applyFont="1"/>
    <xf numFmtId="166" fontId="0" fillId="0" borderId="0" xfId="1" applyNumberFormat="1" applyFont="1"/>
    <xf numFmtId="167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166" fontId="0" fillId="3" borderId="0" xfId="0" applyNumberFormat="1" applyFill="1"/>
    <xf numFmtId="10" fontId="0" fillId="3" borderId="0" xfId="2" applyNumberFormat="1" applyFont="1" applyFill="1"/>
    <xf numFmtId="10" fontId="0" fillId="3" borderId="0" xfId="0" applyNumberFormat="1" applyFill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0ACB-8EF2-4AA1-8259-4FB206EB4402}">
  <dimension ref="A1:R26"/>
  <sheetViews>
    <sheetView tabSelected="1" workbookViewId="0"/>
  </sheetViews>
  <sheetFormatPr defaultRowHeight="14.5"/>
  <cols>
    <col min="1" max="1" width="8.453125" customWidth="1"/>
    <col min="3" max="3" width="12.54296875" customWidth="1"/>
    <col min="8" max="8" width="13.81640625" customWidth="1"/>
    <col min="10" max="10" width="11.81640625" customWidth="1"/>
    <col min="11" max="11" width="12.453125" customWidth="1"/>
    <col min="13" max="13" width="11.453125" customWidth="1"/>
    <col min="14" max="14" width="11" customWidth="1"/>
    <col min="15" max="15" width="10.1796875" customWidth="1"/>
    <col min="18" max="18" width="9.54296875" customWidth="1"/>
  </cols>
  <sheetData>
    <row r="1" spans="1:18">
      <c r="B1" t="s">
        <v>0</v>
      </c>
      <c r="C1" t="s">
        <v>1</v>
      </c>
      <c r="D1" t="s">
        <v>2</v>
      </c>
      <c r="G1" s="1"/>
    </row>
    <row r="2" spans="1:18" ht="101.5">
      <c r="A2" s="12" t="s">
        <v>3</v>
      </c>
      <c r="B2" s="13" t="s">
        <v>4</v>
      </c>
      <c r="C2" s="13" t="s">
        <v>5</v>
      </c>
      <c r="D2" s="12" t="s">
        <v>11</v>
      </c>
      <c r="E2" s="13" t="s">
        <v>12</v>
      </c>
      <c r="F2" s="13" t="s">
        <v>6</v>
      </c>
      <c r="G2" s="14" t="s">
        <v>7</v>
      </c>
      <c r="H2" s="15" t="s">
        <v>8</v>
      </c>
      <c r="I2" s="16" t="s">
        <v>9</v>
      </c>
      <c r="J2" s="17" t="s">
        <v>10</v>
      </c>
      <c r="K2" s="16" t="s">
        <v>13</v>
      </c>
      <c r="L2" s="18" t="s">
        <v>14</v>
      </c>
      <c r="M2" s="18" t="s">
        <v>15</v>
      </c>
      <c r="N2" s="18" t="s">
        <v>16</v>
      </c>
      <c r="O2" s="19" t="s">
        <v>17</v>
      </c>
      <c r="P2" s="20" t="s">
        <v>18</v>
      </c>
      <c r="Q2" s="20" t="s">
        <v>19</v>
      </c>
      <c r="R2" s="20" t="s">
        <v>20</v>
      </c>
    </row>
    <row r="3" spans="1:18">
      <c r="A3" s="2">
        <v>44368</v>
      </c>
      <c r="B3" s="8">
        <v>99.825000000000003</v>
      </c>
      <c r="C3" s="8">
        <f>100-B3</f>
        <v>0.17499999999999716</v>
      </c>
      <c r="D3">
        <v>1</v>
      </c>
      <c r="E3">
        <v>90</v>
      </c>
      <c r="F3" s="3">
        <f>C3/100</f>
        <v>1.7499999999999716E-3</v>
      </c>
      <c r="G3" s="4">
        <f>F3/4</f>
        <v>4.3749999999999291E-4</v>
      </c>
      <c r="H3" s="5">
        <v>100000000</v>
      </c>
      <c r="I3" s="6">
        <f>1/(1+G3)</f>
        <v>0.99956269132254627</v>
      </c>
      <c r="J3" s="7">
        <f>H3*I3*E3/360</f>
        <v>24989067.283063654</v>
      </c>
      <c r="L3" s="6">
        <f>I3</f>
        <v>0.99956269132254627</v>
      </c>
      <c r="M3" s="7">
        <f>G3*H3</f>
        <v>43749.999999999294</v>
      </c>
      <c r="N3" s="7">
        <f>M3*L3</f>
        <v>43730.867745360694</v>
      </c>
    </row>
    <row r="4" spans="1:18">
      <c r="A4" s="2">
        <v>44460</v>
      </c>
      <c r="B4" s="8">
        <v>99.81</v>
      </c>
      <c r="C4" s="8">
        <f t="shared" ref="C4:C26" si="0">100-B4</f>
        <v>0.18999999999999773</v>
      </c>
      <c r="D4">
        <v>2</v>
      </c>
      <c r="E4">
        <v>90</v>
      </c>
      <c r="F4" s="3">
        <f t="shared" ref="F4:F26" si="1">C4/100</f>
        <v>1.8999999999999772E-3</v>
      </c>
      <c r="G4" s="4">
        <f t="shared" ref="G4:G26" si="2">F4/4</f>
        <v>4.7499999999999431E-4</v>
      </c>
      <c r="H4" s="5">
        <v>100000000</v>
      </c>
      <c r="I4" s="6">
        <f>1/(1+G4)*I3</f>
        <v>0.99908812446342621</v>
      </c>
      <c r="J4" s="7">
        <f t="shared" ref="J4:J6" si="3">H4*I4*E4/360</f>
        <v>24977203.111585654</v>
      </c>
      <c r="L4" s="6">
        <f t="shared" ref="L4:L26" si="4">I4</f>
        <v>0.99908812446342621</v>
      </c>
      <c r="M4" s="7">
        <f t="shared" ref="M4:M26" si="5">G4*H4</f>
        <v>47499.999999999432</v>
      </c>
      <c r="N4" s="7">
        <f>M4*L4</f>
        <v>47456.685912012181</v>
      </c>
    </row>
    <row r="5" spans="1:18">
      <c r="A5" s="2">
        <v>44551</v>
      </c>
      <c r="B5" s="8">
        <v>99.74</v>
      </c>
      <c r="C5" s="8">
        <f t="shared" si="0"/>
        <v>0.26000000000000512</v>
      </c>
      <c r="D5">
        <v>3</v>
      </c>
      <c r="E5">
        <v>90</v>
      </c>
      <c r="F5" s="3">
        <f t="shared" si="1"/>
        <v>2.6000000000000511E-3</v>
      </c>
      <c r="G5" s="4">
        <f t="shared" si="2"/>
        <v>6.5000000000001276E-4</v>
      </c>
      <c r="H5" s="5">
        <v>100000000</v>
      </c>
      <c r="I5" s="6">
        <f t="shared" ref="I5:I26" si="6">1/(1+G5)*I4</f>
        <v>0.99843913902306125</v>
      </c>
      <c r="J5" s="7">
        <f t="shared" si="3"/>
        <v>24960978.475576535</v>
      </c>
      <c r="L5" s="6">
        <f t="shared" si="4"/>
        <v>0.99843913902306125</v>
      </c>
      <c r="M5" s="7">
        <f t="shared" si="5"/>
        <v>65000.000000001273</v>
      </c>
      <c r="N5" s="7">
        <f t="shared" ref="N5:N26" si="7">M5*L5</f>
        <v>64898.544036500251</v>
      </c>
    </row>
    <row r="6" spans="1:18">
      <c r="A6" s="2">
        <v>44277</v>
      </c>
      <c r="B6" s="8">
        <v>99.78</v>
      </c>
      <c r="C6" s="8">
        <f t="shared" si="0"/>
        <v>0.21999999999999886</v>
      </c>
      <c r="D6">
        <v>4</v>
      </c>
      <c r="E6">
        <v>90</v>
      </c>
      <c r="F6" s="3">
        <f t="shared" si="1"/>
        <v>2.1999999999999884E-3</v>
      </c>
      <c r="G6" s="4">
        <f t="shared" si="2"/>
        <v>5.4999999999999711E-4</v>
      </c>
      <c r="H6" s="5">
        <v>100000000</v>
      </c>
      <c r="I6" s="6">
        <f t="shared" si="6"/>
        <v>0.99789029935841411</v>
      </c>
      <c r="J6" s="7">
        <f t="shared" si="3"/>
        <v>24947257.483960353</v>
      </c>
      <c r="K6" s="7">
        <f>SUM(J$3:J6)</f>
        <v>99874506.354186207</v>
      </c>
      <c r="L6" s="6">
        <f t="shared" si="4"/>
        <v>0.99789029935841411</v>
      </c>
      <c r="M6" s="7">
        <f t="shared" si="5"/>
        <v>54999.999999999709</v>
      </c>
      <c r="N6" s="7">
        <f t="shared" si="7"/>
        <v>54883.966464712488</v>
      </c>
      <c r="O6" s="9"/>
      <c r="P6" s="10"/>
      <c r="Q6" s="10"/>
      <c r="R6" s="11"/>
    </row>
    <row r="7" spans="1:18">
      <c r="A7" s="2">
        <v>44369</v>
      </c>
      <c r="B7" s="8">
        <v>99.74</v>
      </c>
      <c r="C7" s="8">
        <f t="shared" si="0"/>
        <v>0.26000000000000512</v>
      </c>
      <c r="D7">
        <v>5</v>
      </c>
      <c r="E7">
        <v>90</v>
      </c>
      <c r="F7" s="3">
        <f t="shared" si="1"/>
        <v>2.6000000000000511E-3</v>
      </c>
      <c r="G7" s="4">
        <f t="shared" si="2"/>
        <v>6.5000000000001276E-4</v>
      </c>
      <c r="H7" s="5">
        <v>100000000</v>
      </c>
      <c r="I7" s="6">
        <f t="shared" si="6"/>
        <v>0.99724209199861502</v>
      </c>
      <c r="J7" s="7">
        <f>H7*I7*(E7/360)</f>
        <v>24931052.299965374</v>
      </c>
      <c r="L7" s="6">
        <f t="shared" si="4"/>
        <v>0.99724209199861502</v>
      </c>
      <c r="M7" s="7">
        <f t="shared" si="5"/>
        <v>65000.000000001273</v>
      </c>
      <c r="N7" s="7">
        <f t="shared" si="7"/>
        <v>64820.735979911246</v>
      </c>
    </row>
    <row r="8" spans="1:18">
      <c r="A8" s="2">
        <v>44461</v>
      </c>
      <c r="B8" s="8">
        <v>99.665000000000006</v>
      </c>
      <c r="C8" s="8">
        <f t="shared" si="0"/>
        <v>0.33499999999999375</v>
      </c>
      <c r="D8">
        <v>6</v>
      </c>
      <c r="E8">
        <v>90</v>
      </c>
      <c r="F8" s="3">
        <f t="shared" si="1"/>
        <v>3.3499999999999377E-3</v>
      </c>
      <c r="G8" s="4">
        <f t="shared" si="2"/>
        <v>8.3749999999998442E-4</v>
      </c>
      <c r="H8" s="5">
        <v>100000000</v>
      </c>
      <c r="I8" s="6">
        <f t="shared" si="6"/>
        <v>0.99640760063308476</v>
      </c>
      <c r="J8" s="7">
        <f>H8*I8*(E8/360)</f>
        <v>24910190.015827119</v>
      </c>
      <c r="L8" s="6">
        <f t="shared" si="4"/>
        <v>0.99640760063308476</v>
      </c>
      <c r="M8" s="7">
        <f t="shared" si="5"/>
        <v>83749.999999998443</v>
      </c>
      <c r="N8" s="7">
        <f t="shared" si="7"/>
        <v>83449.1365530193</v>
      </c>
    </row>
    <row r="9" spans="1:18">
      <c r="A9" s="2">
        <v>44552</v>
      </c>
      <c r="B9" s="8">
        <v>99.534999999999997</v>
      </c>
      <c r="C9" s="8">
        <f t="shared" si="0"/>
        <v>0.46500000000000341</v>
      </c>
      <c r="D9">
        <v>7</v>
      </c>
      <c r="E9">
        <v>90</v>
      </c>
      <c r="F9" s="3">
        <f t="shared" si="1"/>
        <v>4.6500000000000343E-3</v>
      </c>
      <c r="G9" s="4">
        <f t="shared" si="2"/>
        <v>1.1625000000000086E-3</v>
      </c>
      <c r="H9" s="5">
        <v>100000000</v>
      </c>
      <c r="I9" s="6">
        <f t="shared" si="6"/>
        <v>0.99525062178525947</v>
      </c>
      <c r="J9" s="7">
        <f>H9*I9*(E9/360)</f>
        <v>24881265.544631489</v>
      </c>
      <c r="L9" s="6">
        <f t="shared" si="4"/>
        <v>0.99525062178525947</v>
      </c>
      <c r="M9" s="7">
        <f t="shared" si="5"/>
        <v>116250.00000000086</v>
      </c>
      <c r="N9" s="7">
        <f t="shared" si="7"/>
        <v>115697.88478253726</v>
      </c>
    </row>
    <row r="10" spans="1:18">
      <c r="A10" s="2">
        <v>44278</v>
      </c>
      <c r="B10" s="8">
        <v>99.43</v>
      </c>
      <c r="C10" s="8">
        <f t="shared" si="0"/>
        <v>0.56999999999999318</v>
      </c>
      <c r="D10">
        <v>8</v>
      </c>
      <c r="E10">
        <v>90</v>
      </c>
      <c r="F10" s="3">
        <f t="shared" si="1"/>
        <v>5.6999999999999317E-3</v>
      </c>
      <c r="G10" s="4">
        <f t="shared" si="2"/>
        <v>1.4249999999999829E-3</v>
      </c>
      <c r="H10" s="5">
        <v>100000000</v>
      </c>
      <c r="I10" s="6">
        <f t="shared" si="6"/>
        <v>0.99383440775420973</v>
      </c>
      <c r="J10" s="7">
        <f>H10*I10*(E10/360)</f>
        <v>24845860.193855245</v>
      </c>
      <c r="K10" s="7">
        <f>SUM(J$3:J10)</f>
        <v>199442874.40846545</v>
      </c>
      <c r="L10" s="6">
        <f t="shared" si="4"/>
        <v>0.99383440775420973</v>
      </c>
      <c r="M10" s="7">
        <f t="shared" si="5"/>
        <v>142499.99999999828</v>
      </c>
      <c r="N10" s="7">
        <f t="shared" si="7"/>
        <v>141621.40310497317</v>
      </c>
      <c r="O10" s="9"/>
      <c r="P10" s="10"/>
      <c r="Q10" s="10"/>
      <c r="R10" s="11"/>
    </row>
    <row r="11" spans="1:18">
      <c r="A11" s="2">
        <v>44370</v>
      </c>
      <c r="B11" s="8">
        <v>99.26</v>
      </c>
      <c r="C11" s="8">
        <f t="shared" si="0"/>
        <v>0.73999999999999488</v>
      </c>
      <c r="D11">
        <v>9</v>
      </c>
      <c r="E11">
        <v>90</v>
      </c>
      <c r="F11" s="3">
        <f t="shared" si="1"/>
        <v>7.3999999999999492E-3</v>
      </c>
      <c r="G11" s="4">
        <f t="shared" si="2"/>
        <v>1.8499999999999873E-3</v>
      </c>
      <c r="H11" s="5">
        <v>100000000</v>
      </c>
      <c r="I11" s="6">
        <f t="shared" si="6"/>
        <v>0.99199920921715801</v>
      </c>
      <c r="J11" s="7">
        <f>H11*I11*(E11/360)</f>
        <v>24799980.230428949</v>
      </c>
      <c r="L11" s="6">
        <f t="shared" si="4"/>
        <v>0.99199920921715801</v>
      </c>
      <c r="M11" s="7">
        <f t="shared" si="5"/>
        <v>184999.99999999872</v>
      </c>
      <c r="N11" s="7">
        <f t="shared" si="7"/>
        <v>183519.85370517295</v>
      </c>
    </row>
    <row r="12" spans="1:18">
      <c r="A12" s="2">
        <v>44462</v>
      </c>
      <c r="B12" s="8">
        <v>99.015000000000001</v>
      </c>
      <c r="C12" s="8">
        <f t="shared" si="0"/>
        <v>0.98499999999999943</v>
      </c>
      <c r="D12">
        <v>10</v>
      </c>
      <c r="E12">
        <v>90</v>
      </c>
      <c r="F12" s="3">
        <f t="shared" si="1"/>
        <v>9.8499999999999942E-3</v>
      </c>
      <c r="G12" s="4">
        <f t="shared" si="2"/>
        <v>2.4624999999999985E-3</v>
      </c>
      <c r="H12" s="5">
        <v>100000000</v>
      </c>
      <c r="I12" s="6">
        <f t="shared" si="6"/>
        <v>0.98956241177815418</v>
      </c>
      <c r="J12" s="7">
        <f t="shared" ref="J12:J26" si="8">H12*I12*(E12/360)</f>
        <v>24739060.294453856</v>
      </c>
      <c r="L12" s="6">
        <f t="shared" si="4"/>
        <v>0.98956241177815418</v>
      </c>
      <c r="M12" s="7">
        <f t="shared" si="5"/>
        <v>246249.99999999985</v>
      </c>
      <c r="N12" s="7">
        <f t="shared" si="7"/>
        <v>243679.74390037032</v>
      </c>
    </row>
    <row r="13" spans="1:18">
      <c r="A13" s="2">
        <v>44553</v>
      </c>
      <c r="B13" s="8">
        <v>98.86</v>
      </c>
      <c r="C13" s="8">
        <f t="shared" si="0"/>
        <v>1.1400000000000006</v>
      </c>
      <c r="D13">
        <v>11</v>
      </c>
      <c r="E13">
        <v>90</v>
      </c>
      <c r="F13" s="3">
        <f t="shared" si="1"/>
        <v>1.1400000000000006E-2</v>
      </c>
      <c r="G13" s="4">
        <f t="shared" si="2"/>
        <v>2.8500000000000014E-3</v>
      </c>
      <c r="H13" s="5">
        <v>100000000</v>
      </c>
      <c r="I13" s="6">
        <f t="shared" si="6"/>
        <v>0.98675017378287289</v>
      </c>
      <c r="J13" s="7">
        <f t="shared" si="8"/>
        <v>24668754.344571821</v>
      </c>
      <c r="L13" s="6">
        <f t="shared" si="4"/>
        <v>0.98675017378287289</v>
      </c>
      <c r="M13" s="7">
        <f t="shared" si="5"/>
        <v>285000.00000000012</v>
      </c>
      <c r="N13" s="7">
        <f t="shared" si="7"/>
        <v>281223.79952811886</v>
      </c>
    </row>
    <row r="14" spans="1:18">
      <c r="A14" s="2">
        <v>44279</v>
      </c>
      <c r="B14" s="8">
        <v>98.694999999999993</v>
      </c>
      <c r="C14" s="8">
        <f t="shared" si="0"/>
        <v>1.3050000000000068</v>
      </c>
      <c r="D14">
        <v>12</v>
      </c>
      <c r="E14">
        <v>90</v>
      </c>
      <c r="F14" s="3">
        <f t="shared" si="1"/>
        <v>1.3050000000000068E-2</v>
      </c>
      <c r="G14" s="4">
        <f t="shared" si="2"/>
        <v>3.2625000000000171E-3</v>
      </c>
      <c r="H14" s="5">
        <v>100000000</v>
      </c>
      <c r="I14" s="6">
        <f t="shared" si="6"/>
        <v>0.98354137006304232</v>
      </c>
      <c r="J14" s="7">
        <f t="shared" si="8"/>
        <v>24588534.251576059</v>
      </c>
      <c r="K14" s="7">
        <f>SUM(J3:J14)</f>
        <v>298239203.52949613</v>
      </c>
      <c r="L14" s="6">
        <f t="shared" si="4"/>
        <v>0.98354137006304232</v>
      </c>
      <c r="M14" s="7">
        <f t="shared" si="5"/>
        <v>326250.00000000169</v>
      </c>
      <c r="N14" s="7">
        <f t="shared" si="7"/>
        <v>320880.37198306923</v>
      </c>
      <c r="O14" s="9"/>
      <c r="P14" s="10"/>
      <c r="Q14" s="10"/>
      <c r="R14" s="11"/>
    </row>
    <row r="15" spans="1:18">
      <c r="A15" s="2">
        <v>44371</v>
      </c>
      <c r="B15" s="8">
        <v>98.525000000000006</v>
      </c>
      <c r="C15" s="8">
        <f t="shared" si="0"/>
        <v>1.4749999999999943</v>
      </c>
      <c r="D15">
        <v>13</v>
      </c>
      <c r="E15">
        <v>90</v>
      </c>
      <c r="F15" s="3">
        <f t="shared" si="1"/>
        <v>1.4749999999999944E-2</v>
      </c>
      <c r="G15" s="4">
        <f t="shared" si="2"/>
        <v>3.6874999999999859E-3</v>
      </c>
      <c r="H15" s="5">
        <v>100000000</v>
      </c>
      <c r="I15" s="6">
        <f t="shared" si="6"/>
        <v>0.97992788598347824</v>
      </c>
      <c r="J15" s="7">
        <f t="shared" si="8"/>
        <v>24498197.149586957</v>
      </c>
      <c r="L15" s="6">
        <f t="shared" si="4"/>
        <v>0.97992788598347824</v>
      </c>
      <c r="M15" s="7">
        <f t="shared" si="5"/>
        <v>368749.9999999986</v>
      </c>
      <c r="N15" s="7">
        <f t="shared" si="7"/>
        <v>361348.40795640624</v>
      </c>
    </row>
    <row r="16" spans="1:18">
      <c r="A16" s="2">
        <v>44463</v>
      </c>
      <c r="B16" s="8">
        <v>98.36</v>
      </c>
      <c r="C16" s="8">
        <f t="shared" si="0"/>
        <v>1.6400000000000006</v>
      </c>
      <c r="D16">
        <v>14</v>
      </c>
      <c r="E16">
        <v>90</v>
      </c>
      <c r="F16" s="3">
        <f t="shared" si="1"/>
        <v>1.6400000000000005E-2</v>
      </c>
      <c r="G16" s="4">
        <f t="shared" si="2"/>
        <v>4.1000000000000012E-3</v>
      </c>
      <c r="H16" s="5">
        <v>100000000</v>
      </c>
      <c r="I16" s="6">
        <f t="shared" si="6"/>
        <v>0.97592658697687307</v>
      </c>
      <c r="J16" s="7">
        <f t="shared" si="8"/>
        <v>24398164.674421828</v>
      </c>
      <c r="L16" s="6">
        <f t="shared" si="4"/>
        <v>0.97592658697687307</v>
      </c>
      <c r="M16" s="7">
        <f t="shared" si="5"/>
        <v>410000.00000000012</v>
      </c>
      <c r="N16" s="7">
        <f t="shared" si="7"/>
        <v>400129.90066051809</v>
      </c>
    </row>
    <row r="17" spans="1:18">
      <c r="A17" s="2">
        <v>44554</v>
      </c>
      <c r="B17" s="8">
        <v>98.215000000000003</v>
      </c>
      <c r="C17" s="8">
        <f t="shared" si="0"/>
        <v>1.7849999999999966</v>
      </c>
      <c r="D17">
        <v>15</v>
      </c>
      <c r="E17">
        <v>90</v>
      </c>
      <c r="F17" s="3">
        <f t="shared" si="1"/>
        <v>1.7849999999999967E-2</v>
      </c>
      <c r="G17" s="4">
        <f t="shared" si="2"/>
        <v>4.4624999999999916E-3</v>
      </c>
      <c r="H17" s="5">
        <v>100000000</v>
      </c>
      <c r="I17" s="6">
        <f t="shared" si="6"/>
        <v>0.97159086275184292</v>
      </c>
      <c r="J17" s="7">
        <f t="shared" si="8"/>
        <v>24289771.568796072</v>
      </c>
      <c r="L17" s="6">
        <f t="shared" si="4"/>
        <v>0.97159086275184292</v>
      </c>
      <c r="M17" s="7">
        <f t="shared" si="5"/>
        <v>446249.99999999919</v>
      </c>
      <c r="N17" s="7">
        <f t="shared" si="7"/>
        <v>433572.42250300909</v>
      </c>
    </row>
    <row r="18" spans="1:18">
      <c r="A18" s="2">
        <v>44280</v>
      </c>
      <c r="B18" s="8">
        <v>98.084999999999994</v>
      </c>
      <c r="C18" s="8">
        <f t="shared" si="0"/>
        <v>1.9150000000000063</v>
      </c>
      <c r="D18">
        <v>16</v>
      </c>
      <c r="E18">
        <v>90</v>
      </c>
      <c r="F18" s="3">
        <f t="shared" si="1"/>
        <v>1.9150000000000063E-2</v>
      </c>
      <c r="G18" s="4">
        <f t="shared" si="2"/>
        <v>4.7875000000000157E-3</v>
      </c>
      <c r="H18" s="5">
        <v>100000000</v>
      </c>
      <c r="I18" s="6">
        <f t="shared" si="6"/>
        <v>0.96696153440587485</v>
      </c>
      <c r="J18" s="7">
        <f t="shared" si="8"/>
        <v>24174038.360146873</v>
      </c>
      <c r="K18" s="7">
        <f>SUM(J3:J18)</f>
        <v>395599375.28244793</v>
      </c>
      <c r="L18" s="6">
        <f t="shared" si="4"/>
        <v>0.96696153440587485</v>
      </c>
      <c r="M18" s="7">
        <f t="shared" si="5"/>
        <v>478750.00000000157</v>
      </c>
      <c r="N18" s="7">
        <f t="shared" si="7"/>
        <v>462932.83459681412</v>
      </c>
      <c r="O18" s="9"/>
      <c r="P18" s="10"/>
      <c r="Q18" s="10"/>
      <c r="R18" s="11"/>
    </row>
    <row r="19" spans="1:18">
      <c r="A19" s="2">
        <v>44372</v>
      </c>
      <c r="B19" s="8">
        <v>97.965000000000003</v>
      </c>
      <c r="C19" s="8">
        <f t="shared" si="0"/>
        <v>2.0349999999999966</v>
      </c>
      <c r="D19">
        <v>17</v>
      </c>
      <c r="E19">
        <v>90</v>
      </c>
      <c r="F19" s="3">
        <f t="shared" si="1"/>
        <v>2.0349999999999965E-2</v>
      </c>
      <c r="G19" s="4">
        <f t="shared" si="2"/>
        <v>5.0874999999999913E-3</v>
      </c>
      <c r="H19" s="5">
        <v>100000000</v>
      </c>
      <c r="I19" s="6">
        <f t="shared" si="6"/>
        <v>0.96206701844951303</v>
      </c>
      <c r="J19" s="7">
        <f t="shared" si="8"/>
        <v>24051675.461237825</v>
      </c>
      <c r="L19" s="6">
        <f t="shared" si="4"/>
        <v>0.96206701844951303</v>
      </c>
      <c r="M19" s="7">
        <f t="shared" si="5"/>
        <v>508749.99999999913</v>
      </c>
      <c r="N19" s="7">
        <f t="shared" si="7"/>
        <v>489451.59563618893</v>
      </c>
    </row>
    <row r="20" spans="1:18">
      <c r="A20" s="2">
        <v>44464</v>
      </c>
      <c r="B20" s="8">
        <v>97.855000000000004</v>
      </c>
      <c r="C20" s="8">
        <f t="shared" si="0"/>
        <v>2.144999999999996</v>
      </c>
      <c r="D20">
        <v>18</v>
      </c>
      <c r="E20">
        <v>90</v>
      </c>
      <c r="F20" s="3">
        <f t="shared" si="1"/>
        <v>2.1449999999999959E-2</v>
      </c>
      <c r="G20" s="4">
        <f t="shared" si="2"/>
        <v>5.3624999999999897E-3</v>
      </c>
      <c r="H20" s="5">
        <v>100000000</v>
      </c>
      <c r="I20" s="6">
        <f t="shared" si="6"/>
        <v>0.95693545208769282</v>
      </c>
      <c r="J20" s="7">
        <f t="shared" si="8"/>
        <v>23923386.302192319</v>
      </c>
      <c r="L20" s="6">
        <f t="shared" si="4"/>
        <v>0.95693545208769282</v>
      </c>
      <c r="M20" s="7">
        <f t="shared" si="5"/>
        <v>536249.99999999895</v>
      </c>
      <c r="N20" s="7">
        <f t="shared" si="7"/>
        <v>513156.63618202426</v>
      </c>
    </row>
    <row r="21" spans="1:18">
      <c r="A21" s="2">
        <v>44555</v>
      </c>
      <c r="B21" s="8">
        <v>97.74</v>
      </c>
      <c r="C21" s="8">
        <f t="shared" si="0"/>
        <v>2.2600000000000051</v>
      </c>
      <c r="D21">
        <v>19</v>
      </c>
      <c r="E21">
        <v>90</v>
      </c>
      <c r="F21" s="3">
        <f t="shared" si="1"/>
        <v>2.2600000000000051E-2</v>
      </c>
      <c r="G21" s="4">
        <f t="shared" si="2"/>
        <v>5.6500000000000127E-3</v>
      </c>
      <c r="H21" s="5">
        <v>100000000</v>
      </c>
      <c r="I21" s="6">
        <f t="shared" si="6"/>
        <v>0.95155914293013755</v>
      </c>
      <c r="J21" s="7">
        <f t="shared" si="8"/>
        <v>23788978.573253438</v>
      </c>
      <c r="L21" s="6">
        <f t="shared" si="4"/>
        <v>0.95155914293013755</v>
      </c>
      <c r="M21" s="7">
        <f t="shared" si="5"/>
        <v>565000.00000000128</v>
      </c>
      <c r="N21" s="7">
        <f t="shared" si="7"/>
        <v>537630.91575552896</v>
      </c>
    </row>
    <row r="22" spans="1:18">
      <c r="A22" s="2">
        <v>44281</v>
      </c>
      <c r="B22" s="8">
        <v>97.655000000000001</v>
      </c>
      <c r="C22" s="8">
        <f t="shared" si="0"/>
        <v>2.3449999999999989</v>
      </c>
      <c r="D22">
        <v>20</v>
      </c>
      <c r="E22">
        <v>90</v>
      </c>
      <c r="F22" s="3">
        <f t="shared" si="1"/>
        <v>2.3449999999999988E-2</v>
      </c>
      <c r="G22" s="4">
        <f t="shared" si="2"/>
        <v>5.8624999999999971E-3</v>
      </c>
      <c r="H22" s="5">
        <v>100000000</v>
      </c>
      <c r="I22" s="6">
        <f t="shared" si="6"/>
        <v>0.94601314089166011</v>
      </c>
      <c r="J22" s="7">
        <f t="shared" si="8"/>
        <v>23650328.522291504</v>
      </c>
      <c r="K22" s="7">
        <f>SUM(J3:J22)</f>
        <v>491013744.14142305</v>
      </c>
      <c r="L22" s="6">
        <f t="shared" si="4"/>
        <v>0.94601314089166011</v>
      </c>
      <c r="M22" s="7">
        <f t="shared" si="5"/>
        <v>586249.99999999965</v>
      </c>
      <c r="N22" s="7">
        <f t="shared" si="7"/>
        <v>554600.20384773542</v>
      </c>
      <c r="O22" s="9"/>
      <c r="P22" s="10"/>
      <c r="Q22" s="10"/>
      <c r="R22" s="11"/>
    </row>
    <row r="23" spans="1:18">
      <c r="A23" s="2">
        <v>44373</v>
      </c>
      <c r="B23" s="8">
        <v>97.575000000000003</v>
      </c>
      <c r="C23" s="8">
        <f t="shared" si="0"/>
        <v>2.4249999999999972</v>
      </c>
      <c r="D23">
        <v>21</v>
      </c>
      <c r="E23">
        <v>90</v>
      </c>
      <c r="F23" s="3">
        <f t="shared" si="1"/>
        <v>2.4249999999999973E-2</v>
      </c>
      <c r="G23" s="4">
        <f t="shared" si="2"/>
        <v>6.0624999999999932E-3</v>
      </c>
      <c r="H23" s="5">
        <v>100000000</v>
      </c>
      <c r="I23" s="6">
        <f t="shared" si="6"/>
        <v>0.94031249638234216</v>
      </c>
      <c r="J23" s="7">
        <f t="shared" si="8"/>
        <v>23507812.409558553</v>
      </c>
      <c r="L23" s="6">
        <f t="shared" si="4"/>
        <v>0.94031249638234216</v>
      </c>
      <c r="M23" s="7">
        <f t="shared" si="5"/>
        <v>606249.9999999993</v>
      </c>
      <c r="N23" s="7">
        <f t="shared" si="7"/>
        <v>570064.45093179424</v>
      </c>
    </row>
    <row r="24" spans="1:18">
      <c r="A24" s="2">
        <v>44465</v>
      </c>
      <c r="B24" s="8">
        <v>97.504999999999995</v>
      </c>
      <c r="C24" s="8">
        <f t="shared" si="0"/>
        <v>2.4950000000000045</v>
      </c>
      <c r="D24">
        <v>22</v>
      </c>
      <c r="E24">
        <v>90</v>
      </c>
      <c r="F24" s="3">
        <f t="shared" si="1"/>
        <v>2.4950000000000045E-2</v>
      </c>
      <c r="G24" s="4">
        <f t="shared" si="2"/>
        <v>6.2375000000000113E-3</v>
      </c>
      <c r="H24" s="5">
        <v>100000000</v>
      </c>
      <c r="I24" s="6">
        <f t="shared" si="6"/>
        <v>0.93448365458685656</v>
      </c>
      <c r="J24" s="7">
        <f t="shared" si="8"/>
        <v>23362091.364671413</v>
      </c>
      <c r="L24" s="6">
        <f t="shared" si="4"/>
        <v>0.93448365458685656</v>
      </c>
      <c r="M24" s="7">
        <f t="shared" si="5"/>
        <v>623750.00000000116</v>
      </c>
      <c r="N24" s="7">
        <f t="shared" si="7"/>
        <v>582884.17954855284</v>
      </c>
    </row>
    <row r="25" spans="1:18">
      <c r="A25" s="2">
        <v>44556</v>
      </c>
      <c r="B25" s="8">
        <v>97.43</v>
      </c>
      <c r="C25" s="8">
        <f t="shared" si="0"/>
        <v>2.5699999999999932</v>
      </c>
      <c r="D25">
        <v>23</v>
      </c>
      <c r="E25">
        <v>90</v>
      </c>
      <c r="F25" s="3">
        <f t="shared" si="1"/>
        <v>2.5699999999999931E-2</v>
      </c>
      <c r="G25" s="4">
        <f t="shared" si="2"/>
        <v>6.4249999999999828E-3</v>
      </c>
      <c r="H25" s="5">
        <v>100000000</v>
      </c>
      <c r="I25" s="6">
        <f t="shared" si="6"/>
        <v>0.92851792690648249</v>
      </c>
      <c r="J25" s="7">
        <f t="shared" si="8"/>
        <v>23212948.172662061</v>
      </c>
      <c r="L25" s="6">
        <f t="shared" si="4"/>
        <v>0.92851792690648249</v>
      </c>
      <c r="M25" s="7">
        <f t="shared" si="5"/>
        <v>642499.99999999825</v>
      </c>
      <c r="N25" s="7">
        <f t="shared" si="7"/>
        <v>596572.76803741336</v>
      </c>
    </row>
    <row r="26" spans="1:18">
      <c r="A26" s="2">
        <v>44282</v>
      </c>
      <c r="B26" s="8">
        <v>97.37</v>
      </c>
      <c r="C26" s="8">
        <f t="shared" si="0"/>
        <v>2.6299999999999955</v>
      </c>
      <c r="D26">
        <v>24</v>
      </c>
      <c r="E26">
        <v>90</v>
      </c>
      <c r="F26" s="3">
        <f t="shared" si="1"/>
        <v>2.6299999999999955E-2</v>
      </c>
      <c r="G26" s="4">
        <f t="shared" si="2"/>
        <v>6.5749999999999888E-3</v>
      </c>
      <c r="H26" s="5">
        <v>100000000</v>
      </c>
      <c r="I26" s="6">
        <f t="shared" si="6"/>
        <v>0.92245279974813854</v>
      </c>
      <c r="J26" s="7">
        <f t="shared" si="8"/>
        <v>23061319.993703462</v>
      </c>
      <c r="K26" s="7">
        <f>SUM(J3:J26)</f>
        <v>584157916.08201849</v>
      </c>
      <c r="L26" s="6">
        <f t="shared" si="4"/>
        <v>0.92245279974813854</v>
      </c>
      <c r="M26" s="7">
        <f t="shared" si="5"/>
        <v>657499.99999999884</v>
      </c>
      <c r="N26" s="7">
        <f t="shared" si="7"/>
        <v>606512.71583440003</v>
      </c>
      <c r="O26" s="9"/>
      <c r="P26" s="10"/>
      <c r="Q26" s="10"/>
      <c r="R2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Charles, Joshua</cp:lastModifiedBy>
  <dcterms:created xsi:type="dcterms:W3CDTF">2021-04-01T02:25:06Z</dcterms:created>
  <dcterms:modified xsi:type="dcterms:W3CDTF">2021-11-30T23:45:13Z</dcterms:modified>
</cp:coreProperties>
</file>